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<sst xmlns="http://schemas.openxmlformats.org/spreadsheetml/2006/main" count="166" uniqueCount="119">
  <si>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</si>
  <si>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</si>
  <si>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</si>
  <si>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</si>
  <si>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</si>
  <si>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</si>
  <si>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</si>
  <si>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</si>
  <si>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</si>
  <si>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</si>
  <si>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</si>
  <si>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</si>
  <si>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</si>
  <si>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</si>
  <si>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</si>
  <si>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</si>
  <si>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</si>
  <si>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</si>
  <si>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</si>
  <si>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</si>
  <si>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</si>
  <si>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</si>
  <si>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</si>
  <si>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</si>
  <si>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</si>
  <si>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</si>
  <si>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</si>
  <si>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</si>
  <si>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</si>
  <si>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</si>
  <si>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</si>
  <si>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</si>
  <si>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</si>
  <si>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</si>
  <si>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</si>
  <si>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</si>
  <si>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</si>
  <si>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</si>
  <si>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</si>
  <si>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</si>
  <si>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</si>
  <si>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</si>
  <si>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</si>
  <si>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</si>
  <si>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</si>
  <si>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</si>
  <si>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</si>
  <si>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</si>
  <si>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</si>
  <si>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</si>
  <si>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</si>
  <si>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</si>
  <si>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</si>
  <si>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</si>
  <si>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</si>
  <si>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</si>
  <si>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</si>
  <si>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</si>
  <si>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</si>
  <si>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</si>
  <si>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</si>
  <si>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</si>
  <si>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</si>
  <si>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</si>
  <si>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</si>
  <si>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</si>
  <si>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</si>
  <si>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</si>
  <si>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</si>
  <si>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</si>
  <si>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</si>
  <si>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</si>
  <si>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</si>
  <si>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</si>
  <si>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</si>
  <si>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</si>
  <si>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</si>
  <si>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</si>
  <si>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</si>
  <si>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</si>
  <si>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</si>
  <si>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</si>
  <si>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</si>
  <si>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</si>
  <si>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</si>
  <si>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</si>
  <si>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</si>
  <si>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</si>
  <si>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</si>
  <si>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</si>
  <si>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</si>
  <si>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</si>
  <si>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</si>
  <si>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</si>
  <si>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</si>
  <si>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</si>
  <si>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</si>
  <si>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</si>
  <si>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</si>
  <si>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</si>
  <si>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</si>
  <si>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</si>
  <si>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</si>
  <si>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</si>
  <si>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</si>
  <si>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</si>
  <si>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</si>
  <si>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</si>
  <si>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</si>
  <si>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</si>
  <si>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</si>
  <si>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</si>
  <si>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</si>
  <si>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</si>
  <si>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</si>
  <si>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</si>
  <si>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</si>
  <si>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</si>
  <si>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08.05.2015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</si>
</sst>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48575.5</c:v>
                </c:pt>
                <c:pt idx="1">
                  <c:v>39638</c:v>
                </c:pt>
                <c:pt idx="2">
                  <c:v>2406.5</c:v>
                </c:pt>
                <c:pt idx="3">
                  <c:v>6531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15029.499999999996</c:v>
                </c:pt>
                <c:pt idx="1">
                  <c:v>12927.400000000001</c:v>
                </c:pt>
                <c:pt idx="2">
                  <c:v>533.6999999999999</c:v>
                </c:pt>
                <c:pt idx="3">
                  <c:v>1568.399999999995</c:v>
                </c:pt>
              </c:numCache>
            </c:numRef>
          </c:val>
          <c:shape val="box"/>
        </c:ser>
        <c:shape val="box"/>
        <c:axId val="61521677"/>
        <c:axId val="16824182"/>
      </c:bar3D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216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337508.6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59404.7</c:v>
                </c:pt>
                <c:pt idx="6">
                  <c:v>286.2</c:v>
                </c:pt>
                <c:pt idx="7">
                  <c:v>3698.1999999999725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105144.70000000001</c:v>
                </c:pt>
                <c:pt idx="1">
                  <c:v>48708.599999999984</c:v>
                </c:pt>
                <c:pt idx="2">
                  <c:v>76760.8</c:v>
                </c:pt>
                <c:pt idx="3">
                  <c:v>2</c:v>
                </c:pt>
                <c:pt idx="4">
                  <c:v>6384.4</c:v>
                </c:pt>
                <c:pt idx="5">
                  <c:v>20780.3</c:v>
                </c:pt>
                <c:pt idx="6">
                  <c:v>49</c:v>
                </c:pt>
                <c:pt idx="7">
                  <c:v>1168.200000000008</c:v>
                </c:pt>
              </c:numCache>
            </c:numRef>
          </c:val>
          <c:shape val="box"/>
        </c:ser>
        <c:shape val="box"/>
        <c:axId val="17199911"/>
        <c:axId val="20581472"/>
      </c:bar3D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81472"/>
        <c:crosses val="autoZero"/>
        <c:auto val="1"/>
        <c:lblOffset val="100"/>
        <c:tickLblSkip val="1"/>
        <c:noMultiLvlLbl val="0"/>
      </c:catAx>
      <c:valAx>
        <c:axId val="20581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999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226168.90000000002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59278.5</c:v>
                </c:pt>
                <c:pt idx="1">
                  <c:v>56986.99999999999</c:v>
                </c:pt>
                <c:pt idx="2">
                  <c:v>45251.399999999994</c:v>
                </c:pt>
                <c:pt idx="3">
                  <c:v>2098.9999999999995</c:v>
                </c:pt>
                <c:pt idx="4">
                  <c:v>806.0000000000001</c:v>
                </c:pt>
                <c:pt idx="5">
                  <c:v>7335</c:v>
                </c:pt>
                <c:pt idx="6">
                  <c:v>415.79999999999995</c:v>
                </c:pt>
                <c:pt idx="7">
                  <c:v>3371.3000000000056</c:v>
                </c:pt>
              </c:numCache>
            </c:numRef>
          </c:val>
          <c:shape val="box"/>
        </c:ser>
        <c:shape val="box"/>
        <c:axId val="51015521"/>
        <c:axId val="56486506"/>
      </c:bar3D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86506"/>
        <c:crosses val="autoZero"/>
        <c:auto val="1"/>
        <c:lblOffset val="100"/>
        <c:tickLblSkip val="1"/>
        <c:noMultiLvlLbl val="0"/>
      </c:catAx>
      <c:valAx>
        <c:axId val="56486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55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41995.799999999996</c:v>
                </c:pt>
                <c:pt idx="1">
                  <c:v>29626.4</c:v>
                </c:pt>
                <c:pt idx="2">
                  <c:v>2423.5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13705.3</c:v>
                </c:pt>
                <c:pt idx="1">
                  <c:v>9532.200000000003</c:v>
                </c:pt>
                <c:pt idx="2">
                  <c:v>1125.0000000000002</c:v>
                </c:pt>
                <c:pt idx="3">
                  <c:v>46.50000000000001</c:v>
                </c:pt>
                <c:pt idx="4">
                  <c:v>13.6</c:v>
                </c:pt>
                <c:pt idx="5">
                  <c:v>2987.999999999997</c:v>
                </c:pt>
              </c:numCache>
            </c:numRef>
          </c:val>
          <c:shape val="box"/>
        </c:ser>
        <c:shape val="box"/>
        <c:axId val="38616507"/>
        <c:axId val="12004244"/>
      </c:bar3D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6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4379.7</c:v>
                </c:pt>
                <c:pt idx="1">
                  <c:v>2661.2999999999997</c:v>
                </c:pt>
                <c:pt idx="3">
                  <c:v>43.5</c:v>
                </c:pt>
                <c:pt idx="4">
                  <c:v>323.6</c:v>
                </c:pt>
                <c:pt idx="5">
                  <c:v>1351.3000000000002</c:v>
                </c:pt>
              </c:numCache>
            </c:numRef>
          </c:val>
          <c:shape val="box"/>
        </c:ser>
        <c:shape val="box"/>
        <c:axId val="40929333"/>
        <c:axId val="32819678"/>
      </c:bar3D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19678"/>
        <c:crosses val="autoZero"/>
        <c:auto val="1"/>
        <c:lblOffset val="100"/>
        <c:tickLblSkip val="2"/>
        <c:noMultiLvlLbl val="0"/>
      </c:catAx>
      <c:valAx>
        <c:axId val="32819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93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5481</c:v>
                </c:pt>
                <c:pt idx="1">
                  <c:v>1426.1</c:v>
                </c:pt>
                <c:pt idx="2">
                  <c:v>420.8</c:v>
                </c:pt>
                <c:pt idx="3">
                  <c:v>3128.9</c:v>
                </c:pt>
                <c:pt idx="4">
                  <c:v>505.1999999999998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675.5999999999999</c:v>
                </c:pt>
                <c:pt idx="1">
                  <c:v>433.4</c:v>
                </c:pt>
                <c:pt idx="2">
                  <c:v>193</c:v>
                </c:pt>
                <c:pt idx="4">
                  <c:v>49.19999999999993</c:v>
                </c:pt>
              </c:numCache>
            </c:numRef>
          </c:val>
          <c:shape val="box"/>
        </c:ser>
        <c:shape val="box"/>
        <c:axId val="26941647"/>
        <c:axId val="41148232"/>
      </c:bar3D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48232"/>
        <c:crosses val="autoZero"/>
        <c:auto val="1"/>
        <c:lblOffset val="100"/>
        <c:tickLblSkip val="1"/>
        <c:noMultiLvlLbl val="0"/>
      </c:catAx>
      <c:valAx>
        <c:axId val="41148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16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19129.3</c:v>
                </c:pt>
              </c:numCache>
            </c:numRef>
          </c:val>
          <c:shape val="box"/>
        </c:ser>
        <c:shape val="box"/>
        <c:axId val="34789769"/>
        <c:axId val="44672466"/>
      </c:bar3D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672466"/>
        <c:crosses val="autoZero"/>
        <c:auto val="1"/>
        <c:lblOffset val="100"/>
        <c:tickLblSkip val="1"/>
        <c:noMultiLvlLbl val="0"/>
      </c:catAx>
      <c:valAx>
        <c:axId val="44672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97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337508.6</c:v>
                </c:pt>
                <c:pt idx="1">
                  <c:v>226168.90000000002</c:v>
                </c:pt>
                <c:pt idx="2">
                  <c:v>41995.799999999996</c:v>
                </c:pt>
                <c:pt idx="3">
                  <c:v>14207.7</c:v>
                </c:pt>
                <c:pt idx="4">
                  <c:v>5481</c:v>
                </c:pt>
                <c:pt idx="5">
                  <c:v>48575.5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105144.70000000001</c:v>
                </c:pt>
                <c:pt idx="1">
                  <c:v>59278.5</c:v>
                </c:pt>
                <c:pt idx="2">
                  <c:v>13705.3</c:v>
                </c:pt>
                <c:pt idx="3">
                  <c:v>4379.7</c:v>
                </c:pt>
                <c:pt idx="4">
                  <c:v>675.5999999999999</c:v>
                </c:pt>
                <c:pt idx="5">
                  <c:v>15029.499999999996</c:v>
                </c:pt>
                <c:pt idx="6">
                  <c:v>19129.3</c:v>
                </c:pt>
              </c:numCache>
            </c:numRef>
          </c:val>
          <c:shape val="box"/>
        </c:ser>
        <c:shape val="box"/>
        <c:axId val="66507875"/>
        <c:axId val="61699964"/>
      </c:bar3D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99964"/>
        <c:crosses val="autoZero"/>
        <c:auto val="1"/>
        <c:lblOffset val="100"/>
        <c:tickLblSkip val="1"/>
        <c:noMultiLvlLbl val="0"/>
      </c:catAx>
      <c:valAx>
        <c:axId val="61699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078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96348.4</c:v>
                </c:pt>
                <c:pt idx="2">
                  <c:v>25686.8</c:v>
                </c:pt>
                <c:pt idx="3">
                  <c:v>14596.9</c:v>
                </c:pt>
                <c:pt idx="4">
                  <c:v>12618.400000000001</c:v>
                </c:pt>
                <c:pt idx="5">
                  <c:v>239596.69999999995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149685.89999999997</c:v>
                </c:pt>
                <c:pt idx="1">
                  <c:v>32210.3</c:v>
                </c:pt>
                <c:pt idx="2">
                  <c:v>7249.7</c:v>
                </c:pt>
                <c:pt idx="3">
                  <c:v>1937.3999999999999</c:v>
                </c:pt>
                <c:pt idx="4">
                  <c:v>2101.2999999999997</c:v>
                </c:pt>
                <c:pt idx="5">
                  <c:v>76466.80000000006</c:v>
                </c:pt>
              </c:numCache>
            </c:numRef>
          </c:val>
          <c:shape val="box"/>
        </c:ser>
        <c:shape val="box"/>
        <c:axId val="18428765"/>
        <c:axId val="31641158"/>
      </c:bar3D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41158"/>
        <c:crosses val="autoZero"/>
        <c:auto val="1"/>
        <c:lblOffset val="100"/>
        <c:tickLblSkip val="1"/>
        <c:noMultiLvlLbl val="0"/>
      </c:catAx>
      <c:valAx>
        <c:axId val="31641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28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1" sqref="D21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8" t="s">
        <v>118</v>
      </c>
      <c r="B1" s="138"/>
      <c r="C1" s="138"/>
      <c r="D1" s="138"/>
      <c r="E1" s="138"/>
      <c r="F1" s="138"/>
      <c r="G1" s="138"/>
      <c r="H1" s="138"/>
      <c r="I1" s="13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2" t="s">
        <v>50</v>
      </c>
      <c r="B3" s="139" t="s">
        <v>115</v>
      </c>
      <c r="C3" s="139" t="s">
        <v>104</v>
      </c>
      <c r="D3" s="139" t="s">
        <v>29</v>
      </c>
      <c r="E3" s="139" t="s">
        <v>28</v>
      </c>
      <c r="F3" s="139" t="s">
        <v>116</v>
      </c>
      <c r="G3" s="139" t="s">
        <v>105</v>
      </c>
      <c r="H3" s="139" t="s">
        <v>117</v>
      </c>
      <c r="I3" s="139" t="s">
        <v>106</v>
      </c>
    </row>
    <row r="4" spans="1:9" ht="24.75" customHeight="1">
      <c r="A4" s="143"/>
      <c r="B4" s="140"/>
      <c r="C4" s="140"/>
      <c r="D4" s="140"/>
      <c r="E4" s="140"/>
      <c r="F4" s="140"/>
      <c r="G4" s="140"/>
      <c r="H4" s="140"/>
      <c r="I4" s="140"/>
    </row>
    <row r="5" spans="1:9" ht="39" customHeight="1" thickBot="1">
      <c r="A5" s="144"/>
      <c r="B5" s="141"/>
      <c r="C5" s="141"/>
      <c r="D5" s="141"/>
      <c r="E5" s="141"/>
      <c r="F5" s="141"/>
      <c r="G5" s="141"/>
      <c r="H5" s="141"/>
      <c r="I5" s="141"/>
    </row>
    <row r="6" spans="1:9" ht="18.75" thickBot="1">
      <c r="A6" s="28" t="s">
        <v>34</v>
      </c>
      <c r="B6" s="52">
        <f>141831.9+2002.1</f>
        <v>143834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</f>
        <v>109260.2</v>
      </c>
      <c r="E6" s="3">
        <f>D6/D144*100</f>
        <v>36.92356875810848</v>
      </c>
      <c r="F6" s="3">
        <f>D6/B6*100</f>
        <v>75.96270700946924</v>
      </c>
      <c r="G6" s="3">
        <f aca="true" t="shared" si="0" ref="G6:G43">D6/C6*100</f>
        <v>32.181666144837266</v>
      </c>
      <c r="H6" s="3">
        <f>B6-D6</f>
        <v>34573.8</v>
      </c>
      <c r="I6" s="3">
        <f aca="true" t="shared" si="1" ref="I6:I43">C6-D6</f>
        <v>230250.49999999994</v>
      </c>
    </row>
    <row r="7" spans="1:9" s="44" customFormat="1" ht="18.75">
      <c r="A7" s="119" t="s">
        <v>107</v>
      </c>
      <c r="B7" s="110">
        <v>66245.8</v>
      </c>
      <c r="C7" s="107">
        <v>179936.4</v>
      </c>
      <c r="D7" s="120">
        <f>17278.1+34.8+43.3+5046.6+1441.7+293+463.5+4876.3+308.3+631.3+5138.7+0.1+2292.2+271.4+1820.7+4384.3+517.1+3867.2+3165+1+5.9</f>
        <v>51880.499999999985</v>
      </c>
      <c r="E7" s="108">
        <f>D7/D6*100</f>
        <v>47.483438617172574</v>
      </c>
      <c r="F7" s="108">
        <f>D7/B7*100</f>
        <v>78.31515356445237</v>
      </c>
      <c r="G7" s="108">
        <f>D7/C7*100</f>
        <v>28.83268754960085</v>
      </c>
      <c r="H7" s="108">
        <f>B7-D7</f>
        <v>14365.300000000017</v>
      </c>
      <c r="I7" s="108">
        <f t="shared" si="1"/>
        <v>128055.90000000001</v>
      </c>
    </row>
    <row r="8" spans="1:9" ht="18">
      <c r="A8" s="29" t="s">
        <v>3</v>
      </c>
      <c r="B8" s="49">
        <v>104673.5</v>
      </c>
      <c r="C8" s="50">
        <v>251964.7</v>
      </c>
      <c r="D8" s="51">
        <f>2656.8+4544.7+5310.3+304.5+4240.2+2115.7+0.5+13.7+8260.2+9928.8+1441.7+7980.3+10682.7+0.1+0.1+1665.8+5183.3+3109.4+5382+3940+3165+1+0.1+5.9</f>
        <v>79932.8</v>
      </c>
      <c r="E8" s="1">
        <f>D8/D6*100</f>
        <v>73.158203993769</v>
      </c>
      <c r="F8" s="1">
        <f>D8/B8*100</f>
        <v>76.3639316541436</v>
      </c>
      <c r="G8" s="1">
        <f t="shared" si="0"/>
        <v>31.723808930377945</v>
      </c>
      <c r="H8" s="1">
        <f>B8-D8</f>
        <v>24740.699999999997</v>
      </c>
      <c r="I8" s="1">
        <f t="shared" si="1"/>
        <v>172031.90000000002</v>
      </c>
    </row>
    <row r="9" spans="1:9" ht="18">
      <c r="A9" s="29" t="s">
        <v>2</v>
      </c>
      <c r="B9" s="49">
        <f>25.2-16</f>
        <v>9.2</v>
      </c>
      <c r="C9" s="50">
        <v>45.2</v>
      </c>
      <c r="D9" s="51">
        <f>0.3+0.2+0.7+0.8</f>
        <v>2</v>
      </c>
      <c r="E9" s="12">
        <f>D9/D6*100</f>
        <v>0.001830492713723753</v>
      </c>
      <c r="F9" s="137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f>9395.7-388</f>
        <v>9007.7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</f>
        <v>6707.099999999999</v>
      </c>
      <c r="E10" s="1">
        <f>D10/D6*100</f>
        <v>6.138648840108291</v>
      </c>
      <c r="F10" s="1">
        <f aca="true" t="shared" si="3" ref="F10:F41">D10/B10*100</f>
        <v>74.45962898409138</v>
      </c>
      <c r="G10" s="1">
        <f t="shared" si="0"/>
        <v>30.335691283424392</v>
      </c>
      <c r="H10" s="1">
        <f t="shared" si="2"/>
        <v>2300.6000000000013</v>
      </c>
      <c r="I10" s="1">
        <f t="shared" si="1"/>
        <v>15402.5</v>
      </c>
    </row>
    <row r="11" spans="1:9" ht="18">
      <c r="A11" s="29" t="s">
        <v>0</v>
      </c>
      <c r="B11" s="49">
        <f>25378.2+611+2001.2</f>
        <v>27990.4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</f>
        <v>21364.8</v>
      </c>
      <c r="E11" s="1">
        <f>D11/D6*100</f>
        <v>19.554055365082622</v>
      </c>
      <c r="F11" s="1">
        <f t="shared" si="3"/>
        <v>76.329027095004</v>
      </c>
      <c r="G11" s="1">
        <f t="shared" si="0"/>
        <v>34.79274792813069</v>
      </c>
      <c r="H11" s="1">
        <f t="shared" si="2"/>
        <v>6625.600000000002</v>
      </c>
      <c r="I11" s="1">
        <f t="shared" si="1"/>
        <v>40041.09999999999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3.8+3.8+12.7+7.4+5+16.3+3.8</f>
        <v>52.8</v>
      </c>
      <c r="E12" s="1">
        <f>D12/D6*100</f>
        <v>0.04832500764230708</v>
      </c>
      <c r="F12" s="1">
        <f t="shared" si="3"/>
        <v>26.72064777327935</v>
      </c>
      <c r="G12" s="1">
        <f t="shared" si="0"/>
        <v>18.448637316561843</v>
      </c>
      <c r="H12" s="1">
        <f t="shared" si="2"/>
        <v>144.8</v>
      </c>
      <c r="I12" s="1">
        <f t="shared" si="1"/>
        <v>233.39999999999998</v>
      </c>
    </row>
    <row r="13" spans="1:9" ht="18.75" thickBot="1">
      <c r="A13" s="29" t="s">
        <v>35</v>
      </c>
      <c r="B13" s="50">
        <f>B6-B8-B9-B10-B11-B12</f>
        <v>1955.6000000000008</v>
      </c>
      <c r="C13" s="50">
        <f>C6-C8-C9-C10-C11-C12</f>
        <v>3699.099999999952</v>
      </c>
      <c r="D13" s="50">
        <f>D6-D8-D9-D10-D11-D12</f>
        <v>1200.6999999999964</v>
      </c>
      <c r="E13" s="1">
        <f>D13/D6*100</f>
        <v>1.0989363006840518</v>
      </c>
      <c r="F13" s="1">
        <f t="shared" si="3"/>
        <v>61.39803640826324</v>
      </c>
      <c r="G13" s="1">
        <f t="shared" si="0"/>
        <v>32.4592468438272</v>
      </c>
      <c r="H13" s="1">
        <f t="shared" si="2"/>
        <v>754.9000000000044</v>
      </c>
      <c r="I13" s="1">
        <f t="shared" si="1"/>
        <v>2498.399999999956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f>80886.4+5039.9</f>
        <v>85926.29999999999</v>
      </c>
      <c r="C18" s="53">
        <f>225678.2+490.7+518</f>
        <v>226686.90000000002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</f>
        <v>68987.1</v>
      </c>
      <c r="E18" s="3">
        <f>D18/D144*100</f>
        <v>23.3136121869858</v>
      </c>
      <c r="F18" s="3">
        <f>D18/B18*100</f>
        <v>80.28636168437372</v>
      </c>
      <c r="G18" s="3">
        <f t="shared" si="0"/>
        <v>30.432768721968493</v>
      </c>
      <c r="H18" s="3">
        <f>B18-D18</f>
        <v>16939.199999999983</v>
      </c>
      <c r="I18" s="3">
        <f t="shared" si="1"/>
        <v>157699.80000000002</v>
      </c>
    </row>
    <row r="19" spans="1:9" s="44" customFormat="1" ht="18.75">
      <c r="A19" s="119" t="s">
        <v>108</v>
      </c>
      <c r="B19" s="110">
        <v>77711.5</v>
      </c>
      <c r="C19" s="107">
        <v>186519.2</v>
      </c>
      <c r="D19" s="120">
        <f>20724.4+1058.1+4.5+4107.3+4273.5+909.7+5187.7+0.2+1026+1411.4+1.1+2729.9+0.1+4996.6+194.4+3533.4+1472.3+168.5+4832.7+355.2+3934.8+898.3+346.7+1.4</f>
        <v>62168.2</v>
      </c>
      <c r="E19" s="108">
        <f>D19/D18*100</f>
        <v>90.11568829534797</v>
      </c>
      <c r="F19" s="108">
        <f t="shared" si="3"/>
        <v>79.99871318916763</v>
      </c>
      <c r="G19" s="108">
        <f t="shared" si="0"/>
        <v>33.330724129204924</v>
      </c>
      <c r="H19" s="108">
        <f t="shared" si="2"/>
        <v>15543.300000000003</v>
      </c>
      <c r="I19" s="108">
        <f t="shared" si="1"/>
        <v>124351.00000000001</v>
      </c>
    </row>
    <row r="20" spans="1:9" ht="18">
      <c r="A20" s="29" t="s">
        <v>5</v>
      </c>
      <c r="B20" s="49">
        <f>61827.2+4252.4</f>
        <v>66079.59999999999</v>
      </c>
      <c r="C20" s="50">
        <v>169195.9</v>
      </c>
      <c r="D20" s="51">
        <f>5164.3+574.5+4352.6-225.6+2461.2+632.3+5026.9+4104.6-0.1+3875.3+3989.4+855.4+280+4996.6+192.6+3533.4+437.2+168.1+4832.7+3683.6+898.2+0.2+194.2+4521.6</f>
        <v>54549.19999999998</v>
      </c>
      <c r="E20" s="1">
        <f>D20/D18*100</f>
        <v>79.07159454448727</v>
      </c>
      <c r="F20" s="1">
        <f t="shared" si="3"/>
        <v>82.55074183257767</v>
      </c>
      <c r="G20" s="1">
        <f t="shared" si="0"/>
        <v>32.24026114107965</v>
      </c>
      <c r="H20" s="1">
        <f t="shared" si="2"/>
        <v>11530.400000000009</v>
      </c>
      <c r="I20" s="1">
        <f t="shared" si="1"/>
        <v>114646.70000000001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11+1.8+42.7+3+47.6+40.1+0.7+2.5+101.4-0.1+82.5+53+0.2+1536.8+83.2+0.7+12.8+1.8+77.1+0.2+37.6</f>
        <v>2136.5999999999995</v>
      </c>
      <c r="E21" s="1">
        <f>D21/D18*100</f>
        <v>3.097100762316432</v>
      </c>
      <c r="F21" s="1">
        <f t="shared" si="3"/>
        <v>56.982078088329416</v>
      </c>
      <c r="G21" s="1">
        <f t="shared" si="0"/>
        <v>17.10497874486634</v>
      </c>
      <c r="H21" s="1">
        <f t="shared" si="2"/>
        <v>1613.0000000000005</v>
      </c>
      <c r="I21" s="1">
        <f t="shared" si="1"/>
        <v>10354.5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</f>
        <v>806.0000000000001</v>
      </c>
      <c r="E22" s="1">
        <f>D22/D18*100</f>
        <v>1.168334369758984</v>
      </c>
      <c r="F22" s="1">
        <f t="shared" si="3"/>
        <v>61.11616621170762</v>
      </c>
      <c r="G22" s="1">
        <f t="shared" si="0"/>
        <v>24.77484400454923</v>
      </c>
      <c r="H22" s="1">
        <f t="shared" si="2"/>
        <v>512.7999999999998</v>
      </c>
      <c r="I22" s="1">
        <f t="shared" si="1"/>
        <v>2447.3</v>
      </c>
    </row>
    <row r="23" spans="1:9" ht="18">
      <c r="A23" s="29" t="s">
        <v>0</v>
      </c>
      <c r="B23" s="49">
        <f>8307.1+518</f>
        <v>8825.1</v>
      </c>
      <c r="C23" s="50">
        <f>24676.2+518</f>
        <v>25194.2</v>
      </c>
      <c r="D23" s="51">
        <f>96.9+173.9+611.9+463.4+109.9+698.9+114.7+0.2+702.4+1027.2+819.6+1945.5+240.6+329.9+0.1</f>
        <v>7335.1</v>
      </c>
      <c r="E23" s="1">
        <f>D23/D18*100</f>
        <v>10.632567537988987</v>
      </c>
      <c r="F23" s="1">
        <f t="shared" si="3"/>
        <v>83.11633862505808</v>
      </c>
      <c r="G23" s="1">
        <f t="shared" si="0"/>
        <v>29.114240579180922</v>
      </c>
      <c r="H23" s="1">
        <f t="shared" si="2"/>
        <v>1490</v>
      </c>
      <c r="I23" s="1">
        <f t="shared" si="1"/>
        <v>17859.1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</f>
        <v>425.79999999999995</v>
      </c>
      <c r="E24" s="1">
        <f>D24/D18*100</f>
        <v>0.6172168419892993</v>
      </c>
      <c r="F24" s="1">
        <f t="shared" si="3"/>
        <v>73.02349511233064</v>
      </c>
      <c r="G24" s="1">
        <f t="shared" si="0"/>
        <v>27.86466854263464</v>
      </c>
      <c r="H24" s="1">
        <f t="shared" si="2"/>
        <v>157.30000000000007</v>
      </c>
      <c r="I24" s="1">
        <f t="shared" si="1"/>
        <v>1102.3</v>
      </c>
    </row>
    <row r="25" spans="1:9" ht="18.75" thickBot="1">
      <c r="A25" s="29" t="s">
        <v>35</v>
      </c>
      <c r="B25" s="50">
        <f>B18-B20-B21-B22-B23-B24</f>
        <v>5370.099999999997</v>
      </c>
      <c r="C25" s="50">
        <f>C18-C20-C21-C22-C23-C24</f>
        <v>15024.300000000027</v>
      </c>
      <c r="D25" s="50">
        <f>D18-D20-D21-D22-D23-D24</f>
        <v>3734.400000000024</v>
      </c>
      <c r="E25" s="1">
        <f>D25/D18*100</f>
        <v>5.4131859434590295</v>
      </c>
      <c r="F25" s="1">
        <f t="shared" si="3"/>
        <v>69.54060445801802</v>
      </c>
      <c r="G25" s="1">
        <f t="shared" si="0"/>
        <v>24.85573371138767</v>
      </c>
      <c r="H25" s="1">
        <f t="shared" si="2"/>
        <v>1635.6999999999725</v>
      </c>
      <c r="I25" s="1">
        <f t="shared" si="1"/>
        <v>11289.900000000001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18004.2-7.3+250.5</f>
        <v>18247.4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</f>
        <v>14138.599999999999</v>
      </c>
      <c r="E33" s="3">
        <f>D33/D144*100</f>
        <v>4.778021358586133</v>
      </c>
      <c r="F33" s="3">
        <f>D33/B33*100</f>
        <v>77.48281947017108</v>
      </c>
      <c r="G33" s="3">
        <f t="shared" si="0"/>
        <v>33.46707285608444</v>
      </c>
      <c r="H33" s="3">
        <f t="shared" si="2"/>
        <v>4108.800000000003</v>
      </c>
      <c r="I33" s="3">
        <f t="shared" si="1"/>
        <v>28107.699999999997</v>
      </c>
    </row>
    <row r="34" spans="1:9" ht="18">
      <c r="A34" s="29" t="s">
        <v>3</v>
      </c>
      <c r="B34" s="49">
        <v>12129.5</v>
      </c>
      <c r="C34" s="50">
        <v>29626.4</v>
      </c>
      <c r="D34" s="51">
        <f>1216.2+1064.6-0.1+1185.2+1240.8+0.1+1202.8+1206.8+1191.1+1224.7+5.8</f>
        <v>9538.000000000002</v>
      </c>
      <c r="E34" s="1">
        <f>D34/D33*100</f>
        <v>67.46071039565447</v>
      </c>
      <c r="F34" s="1">
        <f t="shared" si="3"/>
        <v>78.63473350096872</v>
      </c>
      <c r="G34" s="1">
        <f t="shared" si="0"/>
        <v>32.19425917424999</v>
      </c>
      <c r="H34" s="1">
        <f t="shared" si="2"/>
        <v>2591.499999999998</v>
      </c>
      <c r="I34" s="1">
        <f t="shared" si="1"/>
        <v>20088.4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1390.7+250.5</f>
        <v>1641.2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</f>
        <v>1127.1000000000004</v>
      </c>
      <c r="E36" s="1">
        <f>D36/D33*100</f>
        <v>7.97179352976957</v>
      </c>
      <c r="F36" s="1">
        <f t="shared" si="3"/>
        <v>68.67535949305388</v>
      </c>
      <c r="G36" s="1">
        <f t="shared" si="0"/>
        <v>42.15033657442036</v>
      </c>
      <c r="H36" s="1">
        <f t="shared" si="2"/>
        <v>514.0999999999997</v>
      </c>
      <c r="I36" s="1">
        <f t="shared" si="1"/>
        <v>1546.8999999999996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</f>
        <v>57.2</v>
      </c>
      <c r="E37" s="19">
        <f>D37/D33*100</f>
        <v>0.40456622296408423</v>
      </c>
      <c r="F37" s="19">
        <f t="shared" si="3"/>
        <v>25.253863134657838</v>
      </c>
      <c r="G37" s="19">
        <f t="shared" si="0"/>
        <v>11.096023278370515</v>
      </c>
      <c r="H37" s="19">
        <f t="shared" si="2"/>
        <v>169.3</v>
      </c>
      <c r="I37" s="19">
        <f t="shared" si="1"/>
        <v>458.3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</f>
        <v>13.6</v>
      </c>
      <c r="E38" s="1">
        <f>D38/D33*100</f>
        <v>0.09619057049495706</v>
      </c>
      <c r="F38" s="1">
        <f t="shared" si="3"/>
        <v>36.75675675675675</v>
      </c>
      <c r="G38" s="1">
        <f t="shared" si="0"/>
        <v>28.813559322033893</v>
      </c>
      <c r="H38" s="1">
        <f t="shared" si="2"/>
        <v>23.4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4213.200000000002</v>
      </c>
      <c r="C39" s="49">
        <f>C33-C34-C36-C37-C35-C38</f>
        <v>9383.199999999993</v>
      </c>
      <c r="D39" s="49">
        <f>D33-D34-D36-D37-D35-D38</f>
        <v>3402.6999999999966</v>
      </c>
      <c r="E39" s="1">
        <f>D39/D33*100</f>
        <v>24.066739281116924</v>
      </c>
      <c r="F39" s="1">
        <f t="shared" si="3"/>
        <v>80.76284059622128</v>
      </c>
      <c r="G39" s="1">
        <f t="shared" si="0"/>
        <v>36.26374797510443</v>
      </c>
      <c r="H39" s="1">
        <f>B39-D39</f>
        <v>810.500000000005</v>
      </c>
      <c r="I39" s="1">
        <f t="shared" si="1"/>
        <v>5980.499999999996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f>349.4+15</f>
        <v>364.4</v>
      </c>
      <c r="C43" s="53">
        <f>768.4+32.5+15</f>
        <v>815.9</v>
      </c>
      <c r="D43" s="54">
        <f>17.7+12.2+11.2+51.1+0.8+30+0.1+18.9+27.3+43.7+9+5.4</f>
        <v>227.4</v>
      </c>
      <c r="E43" s="3">
        <f>D43/D144*100</f>
        <v>0.07684792390636178</v>
      </c>
      <c r="F43" s="3">
        <f>D43/B43*100</f>
        <v>62.403951701427005</v>
      </c>
      <c r="G43" s="3">
        <f t="shared" si="0"/>
        <v>27.87106263022429</v>
      </c>
      <c r="H43" s="3">
        <f t="shared" si="2"/>
        <v>136.99999999999997</v>
      </c>
      <c r="I43" s="3">
        <f t="shared" si="1"/>
        <v>588.5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2803.7</v>
      </c>
      <c r="C45" s="53">
        <f>6659.3+87.1</f>
        <v>6746.400000000001</v>
      </c>
      <c r="D45" s="54">
        <f>193+223+8.7+101.1+200.9+9+241+299.2+7.6+43.6+283.1+0.8+48.7+276.1+3.4+2.2+253.5+5</f>
        <v>2199.8999999999996</v>
      </c>
      <c r="E45" s="3">
        <f>D45/D144*100</f>
        <v>0.7434377651785631</v>
      </c>
      <c r="F45" s="3">
        <f>D45/B45*100</f>
        <v>78.46417234368869</v>
      </c>
      <c r="G45" s="3">
        <f aca="true" t="shared" si="4" ref="G45:G75">D45/C45*100</f>
        <v>32.60850231234435</v>
      </c>
      <c r="H45" s="3">
        <f>B45-D45</f>
        <v>603.8000000000002</v>
      </c>
      <c r="I45" s="3">
        <f aca="true" t="shared" si="5" ref="I45:I76">C45-D45</f>
        <v>4546.500000000001</v>
      </c>
    </row>
    <row r="46" spans="1:9" ht="18">
      <c r="A46" s="29" t="s">
        <v>3</v>
      </c>
      <c r="B46" s="49">
        <v>2273.5</v>
      </c>
      <c r="C46" s="50">
        <v>5755.9</v>
      </c>
      <c r="D46" s="51">
        <f>193+222.7+1.6+196.4+240.9+0.1+199.7+265.9+214+253.1</f>
        <v>1787.4</v>
      </c>
      <c r="E46" s="1">
        <f>D46/D45*100</f>
        <v>81.24914768853131</v>
      </c>
      <c r="F46" s="1">
        <f aca="true" t="shared" si="6" ref="F46:F73">D46/B46*100</f>
        <v>78.61886958434134</v>
      </c>
      <c r="G46" s="1">
        <f t="shared" si="4"/>
        <v>31.053353949860146</v>
      </c>
      <c r="H46" s="1">
        <f aca="true" t="shared" si="7" ref="H46:H73">B46-D46</f>
        <v>486.0999999999999</v>
      </c>
      <c r="I46" s="1">
        <f t="shared" si="5"/>
        <v>3968.4999999999995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0.013636983499249968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</f>
        <v>15.700000000000001</v>
      </c>
      <c r="E48" s="1">
        <f>D48/D45*100</f>
        <v>0.713668803127415</v>
      </c>
      <c r="F48" s="1">
        <f t="shared" si="6"/>
        <v>62.301587301587304</v>
      </c>
      <c r="G48" s="1">
        <f t="shared" si="4"/>
        <v>26.079734219269103</v>
      </c>
      <c r="H48" s="1">
        <f t="shared" si="7"/>
        <v>9.499999999999998</v>
      </c>
      <c r="I48" s="1">
        <f t="shared" si="5"/>
        <v>44.5</v>
      </c>
    </row>
    <row r="49" spans="1:9" ht="18">
      <c r="A49" s="29" t="s">
        <v>0</v>
      </c>
      <c r="B49" s="49">
        <v>314.6</v>
      </c>
      <c r="C49" s="50">
        <v>538.3</v>
      </c>
      <c r="D49" s="51">
        <f>4.7+90.3+4.8+67.1+3.1+1.1+45.6+36.3+2.7+2+0.1</f>
        <v>257.79999999999995</v>
      </c>
      <c r="E49" s="1">
        <f>D49/D45*100</f>
        <v>11.718714487022137</v>
      </c>
      <c r="F49" s="1">
        <f t="shared" si="6"/>
        <v>81.94532739987284</v>
      </c>
      <c r="G49" s="1">
        <f t="shared" si="4"/>
        <v>47.89151031023592</v>
      </c>
      <c r="H49" s="1">
        <f t="shared" si="7"/>
        <v>56.80000000000007</v>
      </c>
      <c r="I49" s="1">
        <f t="shared" si="5"/>
        <v>280.5</v>
      </c>
    </row>
    <row r="50" spans="1:9" ht="18.75" thickBot="1">
      <c r="A50" s="29" t="s">
        <v>35</v>
      </c>
      <c r="B50" s="50">
        <f>B45-B46-B49-B48-B47</f>
        <v>190.0999999999998</v>
      </c>
      <c r="C50" s="50">
        <f>C45-C46-C49-C48-C47</f>
        <v>390.800000000001</v>
      </c>
      <c r="D50" s="50">
        <f>D45-D46-D49-D48-D47</f>
        <v>138.6999999999996</v>
      </c>
      <c r="E50" s="1">
        <f>D50/D45*100</f>
        <v>6.304832037819883</v>
      </c>
      <c r="F50" s="1">
        <f t="shared" si="6"/>
        <v>72.96159915833758</v>
      </c>
      <c r="G50" s="1">
        <f t="shared" si="4"/>
        <v>35.49129989764566</v>
      </c>
      <c r="H50" s="1">
        <f t="shared" si="7"/>
        <v>51.400000000000205</v>
      </c>
      <c r="I50" s="1">
        <f t="shared" si="5"/>
        <v>252.1000000000014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</f>
        <v>4396</v>
      </c>
      <c r="E51" s="3">
        <f>D51/D144*100</f>
        <v>1.4855913522091748</v>
      </c>
      <c r="F51" s="3">
        <f>D51/B51*100</f>
        <v>68.60281839604238</v>
      </c>
      <c r="G51" s="3">
        <f t="shared" si="4"/>
        <v>30.940968629686715</v>
      </c>
      <c r="H51" s="3">
        <f>B51-D51</f>
        <v>2011.8999999999996</v>
      </c>
      <c r="I51" s="3">
        <f t="shared" si="5"/>
        <v>9811.7</v>
      </c>
    </row>
    <row r="52" spans="1:9" ht="18">
      <c r="A52" s="29" t="s">
        <v>3</v>
      </c>
      <c r="B52" s="49">
        <v>3596.2</v>
      </c>
      <c r="C52" s="50">
        <v>8729.1</v>
      </c>
      <c r="D52" s="51">
        <f>260.4+390.2+0.1+271.7+395.7-0.1+282.9+391.4+0.1+7.8+263.9+397.2</f>
        <v>2661.2999999999997</v>
      </c>
      <c r="E52" s="1">
        <f>D52/D51*100</f>
        <v>60.53912647861692</v>
      </c>
      <c r="F52" s="1">
        <f t="shared" si="6"/>
        <v>74.00311439853178</v>
      </c>
      <c r="G52" s="1">
        <f t="shared" si="4"/>
        <v>30.4876791421796</v>
      </c>
      <c r="H52" s="1">
        <f t="shared" si="7"/>
        <v>934.9000000000001</v>
      </c>
      <c r="I52" s="1">
        <f t="shared" si="5"/>
        <v>6067.800000000001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</f>
        <v>43.6</v>
      </c>
      <c r="E54" s="1">
        <f>D54/D51*100</f>
        <v>0.991810737033667</v>
      </c>
      <c r="F54" s="1">
        <f t="shared" si="6"/>
        <v>38.012205754141235</v>
      </c>
      <c r="G54" s="1">
        <f t="shared" si="4"/>
        <v>16.53394008342814</v>
      </c>
      <c r="H54" s="1">
        <f t="shared" si="7"/>
        <v>71.1</v>
      </c>
      <c r="I54" s="1">
        <f t="shared" si="5"/>
        <v>220.1</v>
      </c>
    </row>
    <row r="55" spans="1:9" ht="18">
      <c r="A55" s="29" t="s">
        <v>0</v>
      </c>
      <c r="B55" s="49">
        <v>390.5</v>
      </c>
      <c r="C55" s="50">
        <f>709.9+0.6</f>
        <v>710.5</v>
      </c>
      <c r="D55" s="51">
        <f>1.1+7.6+5.9+0.3+0.2+6.8+0.3+67.1+16.4-0.1+19.5+19.3+76.2+4.5+12.1+86.4+1+0.1+7.3</f>
        <v>332.00000000000006</v>
      </c>
      <c r="E55" s="1">
        <f>D55/D51*100</f>
        <v>7.552320291173796</v>
      </c>
      <c r="F55" s="1">
        <f t="shared" si="6"/>
        <v>85.01920614596672</v>
      </c>
      <c r="G55" s="1">
        <f t="shared" si="4"/>
        <v>46.72765657987334</v>
      </c>
      <c r="H55" s="1">
        <f t="shared" si="7"/>
        <v>58.49999999999994</v>
      </c>
      <c r="I55" s="1">
        <f t="shared" si="5"/>
        <v>378.49999999999994</v>
      </c>
    </row>
    <row r="56" spans="1:9" ht="18.75" thickBot="1">
      <c r="A56" s="29" t="s">
        <v>35</v>
      </c>
      <c r="B56" s="50">
        <f>B51-B52-B55-B54-B53</f>
        <v>2306.5</v>
      </c>
      <c r="C56" s="50">
        <f>C51-C52-C55-C54-C53</f>
        <v>4493.500000000001</v>
      </c>
      <c r="D56" s="50">
        <f>D51-D52-D55-D54-D53</f>
        <v>1359.1000000000004</v>
      </c>
      <c r="E56" s="1">
        <f>D56/D51*100</f>
        <v>30.916742493175626</v>
      </c>
      <c r="F56" s="1">
        <f t="shared" si="6"/>
        <v>58.924777801864316</v>
      </c>
      <c r="G56" s="1">
        <f t="shared" si="4"/>
        <v>30.24591075998665</v>
      </c>
      <c r="H56" s="1">
        <f t="shared" si="7"/>
        <v>947.3999999999996</v>
      </c>
      <c r="I56" s="1">
        <f>C56-D56</f>
        <v>3134.4000000000005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f>2361.6+44</f>
        <v>2405.6</v>
      </c>
      <c r="C58" s="53">
        <f>3033.3+2447.7+44</f>
        <v>5525</v>
      </c>
      <c r="D58" s="54">
        <f>36.1+65.6+6.5+0.4+1.3+60.3+3+39.2+0.1+14.1+69.1+5.2-0.1+1.8+81+43+6.1+66+42.4+63.1+71.4</f>
        <v>675.5999999999999</v>
      </c>
      <c r="E58" s="3">
        <f>D58/D144*100</f>
        <v>0.22831335704106426</v>
      </c>
      <c r="F58" s="3">
        <f>D58/B58*100</f>
        <v>28.084469571000998</v>
      </c>
      <c r="G58" s="3">
        <f t="shared" si="4"/>
        <v>12.228054298642533</v>
      </c>
      <c r="H58" s="3">
        <f>B58-D58</f>
        <v>1730</v>
      </c>
      <c r="I58" s="3">
        <f t="shared" si="5"/>
        <v>4849.4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</f>
        <v>433.4</v>
      </c>
      <c r="E59" s="1">
        <f>D59/D58*100</f>
        <v>64.15038484310244</v>
      </c>
      <c r="F59" s="1">
        <f t="shared" si="6"/>
        <v>75.53154409201812</v>
      </c>
      <c r="G59" s="1">
        <f t="shared" si="4"/>
        <v>30.390575695954002</v>
      </c>
      <c r="H59" s="1">
        <f t="shared" si="7"/>
        <v>140.39999999999998</v>
      </c>
      <c r="I59" s="1">
        <f t="shared" si="5"/>
        <v>992.6999999999999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237+44</f>
        <v>281</v>
      </c>
      <c r="C61" s="50">
        <f>420.8+44</f>
        <v>464.8</v>
      </c>
      <c r="D61" s="51">
        <f>1.3+56.1+4.9+63.5+3.5+0.7+63-0.1</f>
        <v>192.9</v>
      </c>
      <c r="E61" s="1">
        <f>D61/D58*100</f>
        <v>28.552397868561286</v>
      </c>
      <c r="F61" s="1">
        <f t="shared" si="6"/>
        <v>68.64768683274022</v>
      </c>
      <c r="G61" s="1">
        <f t="shared" si="4"/>
        <v>41.501721170395875</v>
      </c>
      <c r="H61" s="1">
        <f t="shared" si="7"/>
        <v>88.1</v>
      </c>
      <c r="I61" s="1">
        <f t="shared" si="5"/>
        <v>271.9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7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505.19999999999936</v>
      </c>
      <c r="D63" s="50">
        <f>D58-D59-D61-D62-D60</f>
        <v>49.299999999999926</v>
      </c>
      <c r="E63" s="1">
        <f>D63/D58*100</f>
        <v>7.2972172883362845</v>
      </c>
      <c r="F63" s="1">
        <f t="shared" si="6"/>
        <v>32.69230769230765</v>
      </c>
      <c r="G63" s="1">
        <f t="shared" si="4"/>
        <v>9.75851148060174</v>
      </c>
      <c r="H63" s="1">
        <f t="shared" si="7"/>
        <v>101.50000000000003</v>
      </c>
      <c r="I63" s="1">
        <f t="shared" si="5"/>
        <v>455.8999999999994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253.7</v>
      </c>
      <c r="C68" s="53">
        <f>C69+C70</f>
        <v>450.20000000000005</v>
      </c>
      <c r="D68" s="54">
        <f>SUM(D69:D70)</f>
        <v>193.89999999999998</v>
      </c>
      <c r="E68" s="42">
        <f>D68/D144*100</f>
        <v>0.06552687970731551</v>
      </c>
      <c r="F68" s="112">
        <f>D68/B68*100</f>
        <v>76.42885297595585</v>
      </c>
      <c r="G68" s="3">
        <f t="shared" si="4"/>
        <v>43.06974677920923</v>
      </c>
      <c r="H68" s="3">
        <f>B68-D68</f>
        <v>59.80000000000001</v>
      </c>
      <c r="I68" s="3">
        <f t="shared" si="5"/>
        <v>256.30000000000007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</f>
        <v>193.89999999999998</v>
      </c>
      <c r="E69" s="1">
        <f>D69/D68*100</f>
        <v>100</v>
      </c>
      <c r="F69" s="1">
        <f t="shared" si="6"/>
        <v>87.5395033860045</v>
      </c>
      <c r="G69" s="1">
        <f t="shared" si="4"/>
        <v>77.46703955253695</v>
      </c>
      <c r="H69" s="1">
        <f t="shared" si="7"/>
        <v>27.600000000000023</v>
      </c>
      <c r="I69" s="1">
        <f t="shared" si="5"/>
        <v>56.400000000000034</v>
      </c>
    </row>
    <row r="70" spans="1:9" ht="18.75" thickBot="1">
      <c r="A70" s="29" t="s">
        <v>9</v>
      </c>
      <c r="B70" s="49">
        <f>75.1-42.9</f>
        <v>32.199999999999996</v>
      </c>
      <c r="C70" s="50">
        <f>242.8-42.9</f>
        <v>199.9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32.199999999999996</v>
      </c>
      <c r="I70" s="1">
        <f t="shared" si="5"/>
        <v>199.9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2219.9-2219.9</f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20891.5+2.3</f>
        <v>20893.8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</f>
        <v>15224.499999999996</v>
      </c>
      <c r="E89" s="3">
        <f>D89/D144*100</f>
        <v>5.144992161444171</v>
      </c>
      <c r="F89" s="3">
        <f aca="true" t="shared" si="10" ref="F89:F95">D89/B89*100</f>
        <v>72.86611339248962</v>
      </c>
      <c r="G89" s="3">
        <f t="shared" si="8"/>
        <v>31.233523646964446</v>
      </c>
      <c r="H89" s="3">
        <f aca="true" t="shared" si="11" ref="H89:H95">B89-D89</f>
        <v>5669.300000000003</v>
      </c>
      <c r="I89" s="3">
        <f t="shared" si="9"/>
        <v>33519.600000000006</v>
      </c>
    </row>
    <row r="90" spans="1:9" ht="18">
      <c r="A90" s="29" t="s">
        <v>3</v>
      </c>
      <c r="B90" s="49">
        <v>16637.5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</f>
        <v>12999.600000000002</v>
      </c>
      <c r="E90" s="1">
        <f>D90/D89*100</f>
        <v>85.3860553712766</v>
      </c>
      <c r="F90" s="1">
        <f t="shared" si="10"/>
        <v>78.13433508640122</v>
      </c>
      <c r="G90" s="1">
        <f t="shared" si="8"/>
        <v>32.79580200817398</v>
      </c>
      <c r="H90" s="1">
        <f t="shared" si="11"/>
        <v>3637.899999999998</v>
      </c>
      <c r="I90" s="1">
        <f t="shared" si="9"/>
        <v>26638.399999999998</v>
      </c>
    </row>
    <row r="91" spans="1:9" ht="18">
      <c r="A91" s="29" t="s">
        <v>33</v>
      </c>
      <c r="B91" s="49">
        <f>1259.4+2.3</f>
        <v>1261.7</v>
      </c>
      <c r="C91" s="50">
        <f>2406.5+168.6</f>
        <v>2575.1</v>
      </c>
      <c r="D91" s="51">
        <f>15.4+0.6+1.6+3.7+2.5+4.3+0.4+4.2+0.8+56.6+102.4+16.1+0.1+47.1+38.8+64+59.3+87.7+34.7+0.6+1.8+42.3</f>
        <v>584.9999999999999</v>
      </c>
      <c r="E91" s="1">
        <f>D91/D89*100</f>
        <v>3.8424907221912052</v>
      </c>
      <c r="F91" s="1">
        <f t="shared" si="10"/>
        <v>46.36601410794958</v>
      </c>
      <c r="G91" s="1">
        <f t="shared" si="8"/>
        <v>22.71756436643237</v>
      </c>
      <c r="H91" s="1">
        <f t="shared" si="11"/>
        <v>676.7000000000002</v>
      </c>
      <c r="I91" s="1">
        <f t="shared" si="9"/>
        <v>1990.1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2994.5999999999995</v>
      </c>
      <c r="C93" s="50">
        <f>C89-C90-C91-C92</f>
        <v>6530.999999999998</v>
      </c>
      <c r="D93" s="50">
        <f>D89-D90-D91-D92</f>
        <v>1639.8999999999942</v>
      </c>
      <c r="E93" s="1">
        <f>D93/D89*100</f>
        <v>10.771453906532198</v>
      </c>
      <c r="F93" s="1">
        <f t="shared" si="10"/>
        <v>54.76190476190458</v>
      </c>
      <c r="G93" s="1">
        <f>D93/C93*100</f>
        <v>25.109477874751107</v>
      </c>
      <c r="H93" s="1">
        <f t="shared" si="11"/>
        <v>1354.7000000000053</v>
      </c>
      <c r="I93" s="1">
        <f>C93-D93</f>
        <v>4891.100000000004</v>
      </c>
    </row>
    <row r="94" spans="1:9" ht="18.75">
      <c r="A94" s="123" t="s">
        <v>12</v>
      </c>
      <c r="B94" s="128">
        <v>23665.6</v>
      </c>
      <c r="C94" s="130">
        <f>48638.3+1900-424</f>
        <v>50114.3</v>
      </c>
      <c r="D94" s="129">
        <f>3479.6+8.1+4.1+53.2+1101.8+1997.1+228.6+3048.1+0.1+314.6+1021.4+1907+2.5+299.7+94.1+2183.5+8+2623.6+342.3+2.2+8.5+1.3+1.6+10.6+34.2+57.7+70.3+17.2+208.3+74.7+207.6+2728.6+200.9</f>
        <v>22341.1</v>
      </c>
      <c r="E94" s="122">
        <f>D94/D144*100</f>
        <v>7.549987479263057</v>
      </c>
      <c r="F94" s="126">
        <f t="shared" si="10"/>
        <v>94.40326887972415</v>
      </c>
      <c r="G94" s="121">
        <f>D94/C94*100</f>
        <v>44.580289458298324</v>
      </c>
      <c r="H94" s="127">
        <f t="shared" si="11"/>
        <v>1324.5</v>
      </c>
      <c r="I94" s="122">
        <f>C94-D94</f>
        <v>27773.200000000004</v>
      </c>
    </row>
    <row r="95" spans="1:9" ht="18.75" thickBot="1">
      <c r="A95" s="124" t="s">
        <v>110</v>
      </c>
      <c r="B95" s="131">
        <v>1956</v>
      </c>
      <c r="C95" s="132">
        <v>4853.7</v>
      </c>
      <c r="D95" s="133">
        <f>600+69+9+48.5+2.5+299.7+50.5+190.4+1.3+10.6+6.7+53.3-0.1+0.9</f>
        <v>1342.3000000000002</v>
      </c>
      <c r="E95" s="134">
        <f>D95/D94*100</f>
        <v>6.008209085497134</v>
      </c>
      <c r="F95" s="135">
        <f t="shared" si="10"/>
        <v>68.62474437627813</v>
      </c>
      <c r="G95" s="136">
        <f>D95/C95*100</f>
        <v>27.655190885304</v>
      </c>
      <c r="H95" s="125">
        <f t="shared" si="11"/>
        <v>613.6999999999998</v>
      </c>
      <c r="I95" s="96">
        <f>C95-D95</f>
        <v>3511.3999999999996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3619.8+6.5</f>
        <v>3626.3</v>
      </c>
      <c r="C101" s="105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</f>
        <v>1676.6999999999994</v>
      </c>
      <c r="E101" s="25">
        <f>D101/D144*100</f>
        <v>0.5666267107027122</v>
      </c>
      <c r="F101" s="25">
        <f>D101/B101*100</f>
        <v>46.23721148277857</v>
      </c>
      <c r="G101" s="25">
        <f aca="true" t="shared" si="12" ref="G101:G142">D101/C101*100</f>
        <v>15.771057705874048</v>
      </c>
      <c r="H101" s="25">
        <f aca="true" t="shared" si="13" ref="H101:H106">B101-D101</f>
        <v>1949.6000000000008</v>
      </c>
      <c r="I101" s="25">
        <f aca="true" t="shared" si="14" ref="I101:I142">C101-D101</f>
        <v>8954.800000000001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3266.8+6.5</f>
        <v>3273.3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</f>
        <v>1459</v>
      </c>
      <c r="E103" s="1">
        <f>D103/D101*100</f>
        <v>87.01616270054276</v>
      </c>
      <c r="F103" s="1">
        <f aca="true" t="shared" si="15" ref="F103:F142">D103/B103*100</f>
        <v>44.57275532337396</v>
      </c>
      <c r="G103" s="1">
        <f t="shared" si="12"/>
        <v>15.192535976841537</v>
      </c>
      <c r="H103" s="1">
        <f t="shared" si="13"/>
        <v>1814.3000000000002</v>
      </c>
      <c r="I103" s="1">
        <f t="shared" si="14"/>
        <v>8144.4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217.69999999999936</v>
      </c>
      <c r="E105" s="96">
        <f>D105/D101*100</f>
        <v>12.983837299457235</v>
      </c>
      <c r="F105" s="96">
        <f t="shared" si="15"/>
        <v>61.67138810198283</v>
      </c>
      <c r="G105" s="96">
        <f t="shared" si="12"/>
        <v>21.174982978309433</v>
      </c>
      <c r="H105" s="96">
        <f>B105-D105</f>
        <v>135.30000000000064</v>
      </c>
      <c r="I105" s="96">
        <f t="shared" si="14"/>
        <v>810.400000000001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70557.1</v>
      </c>
      <c r="C106" s="93">
        <f>SUM(C107:C141)-C114-C118+C142-C134-C135-C108-C111-C121-C122-C132</f>
        <v>149613.8</v>
      </c>
      <c r="D106" s="93">
        <f>SUM(D107:D141)-D114-D118+D142-D134-D135-D108-D111-D121-D122-D132</f>
        <v>56588.1</v>
      </c>
      <c r="E106" s="94">
        <f>D106/D144*100</f>
        <v>19.123474066867153</v>
      </c>
      <c r="F106" s="94">
        <f>D106/B106*100</f>
        <v>80.20185069964609</v>
      </c>
      <c r="G106" s="94">
        <f t="shared" si="12"/>
        <v>37.82278105361939</v>
      </c>
      <c r="H106" s="94">
        <f t="shared" si="13"/>
        <v>13969.000000000007</v>
      </c>
      <c r="I106" s="94">
        <f t="shared" si="14"/>
        <v>93025.69999999998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114.2+9+1.8-0.1+90.7+22.4+38.1+76.9+3.3+8.3+1.4+33.8+39+2.5+0.1+67.3+0.2+4+0.9+2.5+0.8+0.4+3.1+0.1+83.9</f>
        <v>604.6</v>
      </c>
      <c r="E107" s="6">
        <f>D107/D106*100</f>
        <v>1.0684225128604778</v>
      </c>
      <c r="F107" s="6">
        <f t="shared" si="15"/>
        <v>63.71588154705449</v>
      </c>
      <c r="G107" s="6">
        <f t="shared" si="12"/>
        <v>33.59262140237804</v>
      </c>
      <c r="H107" s="6">
        <f aca="true" t="shared" si="16" ref="H107:H142">B107-D107</f>
        <v>344.29999999999995</v>
      </c>
      <c r="I107" s="6">
        <f t="shared" si="14"/>
        <v>1195.1999999999998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96.8+90.7+64.1+48.5+58.1</f>
        <v>358.20000000000005</v>
      </c>
      <c r="E108" s="1"/>
      <c r="F108" s="1">
        <f t="shared" si="15"/>
        <v>83.53544776119404</v>
      </c>
      <c r="G108" s="1">
        <f t="shared" si="12"/>
        <v>43.48670632511838</v>
      </c>
      <c r="H108" s="1">
        <f t="shared" si="16"/>
        <v>70.59999999999997</v>
      </c>
      <c r="I108" s="1">
        <f t="shared" si="14"/>
        <v>465.5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</f>
        <v>80</v>
      </c>
      <c r="E109" s="6">
        <f>D109/D106*100</f>
        <v>0.14137247937287167</v>
      </c>
      <c r="F109" s="6">
        <f>D109/B109*100</f>
        <v>20.4029584289722</v>
      </c>
      <c r="G109" s="6">
        <f t="shared" si="12"/>
        <v>8.851515822084533</v>
      </c>
      <c r="H109" s="6">
        <f t="shared" si="16"/>
        <v>312.1</v>
      </c>
      <c r="I109" s="6">
        <f t="shared" si="14"/>
        <v>823.8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0.03322253265262484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</f>
        <v>21.9</v>
      </c>
      <c r="E112" s="6">
        <f>D112/D106*100</f>
        <v>0.03870071622832362</v>
      </c>
      <c r="F112" s="6">
        <f t="shared" si="15"/>
        <v>78.21428571428571</v>
      </c>
      <c r="G112" s="6">
        <f t="shared" si="12"/>
        <v>32.49258160237388</v>
      </c>
      <c r="H112" s="6">
        <f t="shared" si="16"/>
        <v>6.100000000000001</v>
      </c>
      <c r="I112" s="6">
        <f t="shared" si="14"/>
        <v>45.50000000000001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</f>
        <v>460.70000000000005</v>
      </c>
      <c r="E113" s="6">
        <f>D113/D106*100</f>
        <v>0.814128765588525</v>
      </c>
      <c r="F113" s="6">
        <f t="shared" si="15"/>
        <v>66.43114635904831</v>
      </c>
      <c r="G113" s="6">
        <f t="shared" si="12"/>
        <v>30.06199021207178</v>
      </c>
      <c r="H113" s="6">
        <f t="shared" si="16"/>
        <v>232.79999999999995</v>
      </c>
      <c r="I113" s="6">
        <f t="shared" si="14"/>
        <v>1071.8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0.06361761571779226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0.03375267945027312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</f>
        <v>86</v>
      </c>
      <c r="E117" s="6">
        <f>D117/D106*100</f>
        <v>0.15197541532583705</v>
      </c>
      <c r="F117" s="6">
        <f t="shared" si="15"/>
        <v>78.46715328467153</v>
      </c>
      <c r="G117" s="6">
        <f t="shared" si="12"/>
        <v>42.07436399217221</v>
      </c>
      <c r="H117" s="6">
        <f t="shared" si="16"/>
        <v>23.599999999999994</v>
      </c>
      <c r="I117" s="6">
        <f t="shared" si="14"/>
        <v>118.4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</f>
        <v>66.8</v>
      </c>
      <c r="E118" s="1"/>
      <c r="F118" s="1">
        <f t="shared" si="15"/>
        <v>79.9043062200957</v>
      </c>
      <c r="G118" s="1">
        <f t="shared" si="12"/>
        <v>44.29708222811671</v>
      </c>
      <c r="H118" s="1">
        <f t="shared" si="16"/>
        <v>16.799999999999997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0.4410821356433597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</f>
        <v>110.6</v>
      </c>
      <c r="E120" s="19">
        <f>D120/D106*100</f>
        <v>0.19544745273299508</v>
      </c>
      <c r="F120" s="6">
        <f t="shared" si="15"/>
        <v>8.840927258193444</v>
      </c>
      <c r="G120" s="6">
        <f t="shared" si="12"/>
        <v>8.840927258193444</v>
      </c>
      <c r="H120" s="6">
        <f t="shared" si="16"/>
        <v>1140.4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21+0.9+174.2+5+11.4</f>
        <v>212.5</v>
      </c>
      <c r="E123" s="19">
        <f>D123/D106*100</f>
        <v>0.3755206483341904</v>
      </c>
      <c r="F123" s="6">
        <f t="shared" si="15"/>
        <v>26.726197962520438</v>
      </c>
      <c r="G123" s="6">
        <f t="shared" si="12"/>
        <v>7.243165859976822</v>
      </c>
      <c r="H123" s="6">
        <f t="shared" si="16"/>
        <v>582.6</v>
      </c>
      <c r="I123" s="6">
        <f t="shared" si="14"/>
        <v>2721.3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0.2295535633817004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0.003534311984321792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</f>
        <v>72.7</v>
      </c>
      <c r="E127" s="19">
        <f>D127/D106*100</f>
        <v>0.12847224063009716</v>
      </c>
      <c r="F127" s="6">
        <f t="shared" si="15"/>
        <v>76.84989429175477</v>
      </c>
      <c r="G127" s="6">
        <f t="shared" si="12"/>
        <v>56.22583139984532</v>
      </c>
      <c r="H127" s="6">
        <f t="shared" si="16"/>
        <v>21.89999999999999</v>
      </c>
      <c r="I127" s="6">
        <f t="shared" si="14"/>
        <v>56.60000000000001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8.7+23.6+6.2+5.1+38.5+4.6+4.8+8.6</f>
        <v>100.09999999999998</v>
      </c>
      <c r="E128" s="19">
        <f>D128/D106*100</f>
        <v>0.17689231481530565</v>
      </c>
      <c r="F128" s="6">
        <f t="shared" si="15"/>
        <v>42.28981833544571</v>
      </c>
      <c r="G128" s="6">
        <f t="shared" si="12"/>
        <v>15.399999999999997</v>
      </c>
      <c r="H128" s="6">
        <f t="shared" si="16"/>
        <v>136.60000000000002</v>
      </c>
      <c r="I128" s="6">
        <f t="shared" si="14"/>
        <v>549.9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5.6+5.6+3.5+1.3+1.8</f>
        <v>17.8</v>
      </c>
      <c r="E129" s="19">
        <f>D129/D106*100</f>
        <v>0.03145537666046395</v>
      </c>
      <c r="F129" s="6">
        <f t="shared" si="15"/>
        <v>38.11563169164882</v>
      </c>
      <c r="G129" s="6">
        <f t="shared" si="12"/>
        <v>23.32896461336828</v>
      </c>
      <c r="H129" s="6">
        <f t="shared" si="16"/>
        <v>28.900000000000002</v>
      </c>
      <c r="I129" s="6">
        <f t="shared" si="14"/>
        <v>58.500000000000014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0.11928302947086049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406.9</v>
      </c>
      <c r="C133" s="60">
        <f>981.9+3.8</f>
        <v>985.6999999999999</v>
      </c>
      <c r="D133" s="83">
        <f>21.9+41.8+0.1+6.1+26+3.6+0.1+41-0.1+21.3+6.2+7.1+43.4+4.5+8.8+48.5+7.5+32.1+0.1+41.9</f>
        <v>361.9</v>
      </c>
      <c r="E133" s="19">
        <f>D133/D106*100</f>
        <v>0.6395337535630282</v>
      </c>
      <c r="F133" s="6">
        <f t="shared" si="15"/>
        <v>88.94077168837552</v>
      </c>
      <c r="G133" s="6">
        <f t="shared" si="12"/>
        <v>36.71502485543269</v>
      </c>
      <c r="H133" s="6">
        <f t="shared" si="16"/>
        <v>45</v>
      </c>
      <c r="I133" s="6">
        <f t="shared" si="14"/>
        <v>623.8</v>
      </c>
    </row>
    <row r="134" spans="1:9" s="39" customFormat="1" ht="18">
      <c r="A134" s="40" t="s">
        <v>54</v>
      </c>
      <c r="B134" s="81">
        <v>335.2</v>
      </c>
      <c r="C134" s="51">
        <v>848.7</v>
      </c>
      <c r="D134" s="82">
        <f>21.9+39.7+0.1+6.1+19+41-0.1+21.3+43.3+8.5+32.3+32.1+41.5</f>
        <v>306.70000000000005</v>
      </c>
      <c r="E134" s="1">
        <f>D134/D133*100</f>
        <v>84.74716772589115</v>
      </c>
      <c r="F134" s="1">
        <f aca="true" t="shared" si="17" ref="F134:F141">D134/B134*100</f>
        <v>91.49761336515515</v>
      </c>
      <c r="G134" s="1">
        <f t="shared" si="12"/>
        <v>36.137622245787675</v>
      </c>
      <c r="H134" s="1">
        <f t="shared" si="16"/>
        <v>28.499999999999943</v>
      </c>
      <c r="I134" s="1">
        <f t="shared" si="14"/>
        <v>542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7+6+0.2+7.1+0.1+0.4</f>
        <v>20.799999999999997</v>
      </c>
      <c r="E135" s="1">
        <f>D135/D133*100</f>
        <v>5.747444045316385</v>
      </c>
      <c r="F135" s="1">
        <f t="shared" si="17"/>
        <v>98.11320754716981</v>
      </c>
      <c r="G135" s="1">
        <f>D135/C135*100</f>
        <v>79.08745247148288</v>
      </c>
      <c r="H135" s="1">
        <f t="shared" si="16"/>
        <v>0.40000000000000213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f>2800-1300</f>
        <v>1500</v>
      </c>
      <c r="C137" s="60">
        <f>6500-2076</f>
        <v>4424</v>
      </c>
      <c r="D137" s="83">
        <f>241.3</f>
        <v>241.3</v>
      </c>
      <c r="E137" s="19">
        <f>D137/D106*100</f>
        <v>0.42641474090842424</v>
      </c>
      <c r="F137" s="113">
        <f t="shared" si="17"/>
        <v>16.08666666666667</v>
      </c>
      <c r="G137" s="6">
        <f t="shared" si="12"/>
        <v>5.454339963833635</v>
      </c>
      <c r="H137" s="6">
        <f t="shared" si="16"/>
        <v>1258.7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626.1+43.8+40.3+236</f>
        <v>946.1999999999999</v>
      </c>
      <c r="E138" s="19">
        <f>D138/D106*100</f>
        <v>1.6720829997826399</v>
      </c>
      <c r="F138" s="113">
        <f t="shared" si="17"/>
        <v>31.597929537485385</v>
      </c>
      <c r="G138" s="6">
        <f t="shared" si="12"/>
        <v>15.555847828231345</v>
      </c>
      <c r="H138" s="6">
        <f t="shared" si="16"/>
        <v>2048.3</v>
      </c>
      <c r="I138" s="6">
        <f t="shared" si="14"/>
        <v>5136.400000000001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</f>
        <v>2094</v>
      </c>
      <c r="E139" s="19">
        <f>D139/D106*100</f>
        <v>3.7004246475849163</v>
      </c>
      <c r="F139" s="113">
        <f t="shared" si="17"/>
        <v>50</v>
      </c>
      <c r="G139" s="6">
        <f t="shared" si="12"/>
        <v>25</v>
      </c>
      <c r="H139" s="6">
        <f t="shared" si="16"/>
        <v>2094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0.9510833549809944</v>
      </c>
      <c r="F140" s="113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43569.3+1315.6</f>
        <v>44884.9</v>
      </c>
      <c r="C141" s="60">
        <f>91632.1+2530</f>
        <v>94162.1</v>
      </c>
      <c r="D141" s="83">
        <f>500.9+20883.8+13804+7506.8</f>
        <v>42695.5</v>
      </c>
      <c r="E141" s="19">
        <f>D141/D106*100</f>
        <v>75.44960866330554</v>
      </c>
      <c r="F141" s="6">
        <f t="shared" si="17"/>
        <v>95.12219031344617</v>
      </c>
      <c r="G141" s="6">
        <f t="shared" si="12"/>
        <v>45.34255289548555</v>
      </c>
      <c r="H141" s="6">
        <f t="shared" si="16"/>
        <v>2189.4000000000015</v>
      </c>
      <c r="I141" s="6">
        <f t="shared" si="14"/>
        <v>51466.600000000006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</f>
        <v>7421.199999999999</v>
      </c>
      <c r="E142" s="19">
        <f>D142/D106*100</f>
        <v>13.11441804902444</v>
      </c>
      <c r="F142" s="6">
        <f t="shared" si="15"/>
        <v>80</v>
      </c>
      <c r="G142" s="6">
        <f t="shared" si="12"/>
        <v>33.3336327784615</v>
      </c>
      <c r="H142" s="6">
        <f t="shared" si="16"/>
        <v>1855.300000000001</v>
      </c>
      <c r="I142" s="6">
        <f t="shared" si="14"/>
        <v>14842.200000000003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74801.5</v>
      </c>
      <c r="C143" s="84">
        <f>C43+C68+C71+C76+C78+C86+C101+C106+C99+C83+C97</f>
        <v>162401.3</v>
      </c>
      <c r="D143" s="60">
        <f>D43+D68+D71+D76+D78+D86+D101+D106+D99+D83+D97</f>
        <v>58686.1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378985.8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295909.10000000003</v>
      </c>
      <c r="E144" s="38">
        <v>100</v>
      </c>
      <c r="F144" s="3">
        <f>D144/B144*100</f>
        <v>78.07920507839609</v>
      </c>
      <c r="G144" s="3">
        <f aca="true" t="shared" si="18" ref="G144:G150">D144/C144*100</f>
        <v>33.01883644930883</v>
      </c>
      <c r="H144" s="3">
        <f aca="true" t="shared" si="19" ref="H144:H150">B144-D144</f>
        <v>83076.69999999995</v>
      </c>
      <c r="I144" s="3">
        <f aca="true" t="shared" si="20" ref="I144:I150">C144-D144</f>
        <v>600273.6000000001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206382.4</v>
      </c>
      <c r="C145" s="67">
        <f>C8+C20+C34+C52+C59+C90+C114+C118+C46+C134</f>
        <v>507335.6</v>
      </c>
      <c r="D145" s="67">
        <f>D8+D20+D34+D52+D59+D90+D114+D118+D46+D134</f>
        <v>162275.19999999998</v>
      </c>
      <c r="E145" s="6">
        <f>D145/D144*100</f>
        <v>54.83954363012153</v>
      </c>
      <c r="F145" s="6">
        <f aca="true" t="shared" si="21" ref="F145:F156">D145/B145*100</f>
        <v>78.628410174511</v>
      </c>
      <c r="G145" s="6">
        <f t="shared" si="18"/>
        <v>31.98577036580914</v>
      </c>
      <c r="H145" s="6">
        <f t="shared" si="19"/>
        <v>44107.20000000001</v>
      </c>
      <c r="I145" s="18">
        <f t="shared" si="20"/>
        <v>345060.4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43174.69999999999</v>
      </c>
      <c r="C146" s="68">
        <f>C11+C23+C36+C55+C61+C91+C49+C135+C108+C111+C95+C132</f>
        <v>99330.7</v>
      </c>
      <c r="D146" s="68">
        <f>D11+D23+D36+D55+D61+D91+D49+D135+D108+D111+D95+D132</f>
        <v>32923.6</v>
      </c>
      <c r="E146" s="6">
        <f>D146/D144*100</f>
        <v>11.126254650499087</v>
      </c>
      <c r="F146" s="6">
        <f t="shared" si="21"/>
        <v>76.25669663020243</v>
      </c>
      <c r="G146" s="6">
        <f t="shared" si="18"/>
        <v>33.14544244629304</v>
      </c>
      <c r="H146" s="6">
        <f t="shared" si="19"/>
        <v>10251.099999999991</v>
      </c>
      <c r="I146" s="18">
        <f t="shared" si="20"/>
        <v>66407.1</v>
      </c>
      <c r="K146" s="46"/>
      <c r="L146" s="102"/>
    </row>
    <row r="147" spans="1:12" ht="18.75">
      <c r="A147" s="23" t="s">
        <v>1</v>
      </c>
      <c r="B147" s="67">
        <f>B22+B10+B54+B48+B60+B35+B102+B122</f>
        <v>10466.400000000001</v>
      </c>
      <c r="C147" s="67">
        <f>C22+C10+C54+C48+C60+C35+C102+C122</f>
        <v>25686.8</v>
      </c>
      <c r="D147" s="67">
        <f>D22+D10+D54+D48+D60+D35+D102+D122</f>
        <v>7572.4</v>
      </c>
      <c r="E147" s="6">
        <f>D147/D144*100</f>
        <v>2.5590291072494895</v>
      </c>
      <c r="F147" s="6">
        <f t="shared" si="21"/>
        <v>72.34961400290452</v>
      </c>
      <c r="G147" s="6">
        <f t="shared" si="18"/>
        <v>29.479732781039285</v>
      </c>
      <c r="H147" s="6">
        <f t="shared" si="19"/>
        <v>2894.000000000002</v>
      </c>
      <c r="I147" s="18">
        <f t="shared" si="20"/>
        <v>18114.4</v>
      </c>
      <c r="K147" s="46"/>
      <c r="L147" s="47"/>
    </row>
    <row r="148" spans="1:12" ht="21" customHeight="1">
      <c r="A148" s="23" t="s">
        <v>15</v>
      </c>
      <c r="B148" s="67">
        <f>B12+B24+B103+B62+B38+B92</f>
        <v>5491</v>
      </c>
      <c r="C148" s="67">
        <f>C12+C24+C103+C62+C38+C92</f>
        <v>14593.8</v>
      </c>
      <c r="D148" s="67">
        <f>D12+D24+D103+D62+D38+D92</f>
        <v>1951.1999999999998</v>
      </c>
      <c r="E148" s="6">
        <f>D148/D144*100</f>
        <v>0.6593916848113153</v>
      </c>
      <c r="F148" s="6">
        <f t="shared" si="21"/>
        <v>35.534511018029505</v>
      </c>
      <c r="G148" s="6">
        <f t="shared" si="18"/>
        <v>13.370061258890761</v>
      </c>
      <c r="H148" s="6">
        <f t="shared" si="19"/>
        <v>3539.8</v>
      </c>
      <c r="I148" s="18">
        <f t="shared" si="20"/>
        <v>12642.599999999999</v>
      </c>
      <c r="K148" s="46"/>
      <c r="L148" s="102"/>
    </row>
    <row r="149" spans="1:12" ht="18.75">
      <c r="A149" s="23" t="s">
        <v>2</v>
      </c>
      <c r="B149" s="67">
        <f>B9+B21+B47+B53+B121</f>
        <v>3829.1</v>
      </c>
      <c r="C149" s="67">
        <f>C9+C21+C47+C53+C121</f>
        <v>12618.400000000001</v>
      </c>
      <c r="D149" s="67">
        <f>D9+D21+D47+D53+D121</f>
        <v>2138.8999999999996</v>
      </c>
      <c r="E149" s="6">
        <f>D149/D144*100</f>
        <v>0.7228233264877624</v>
      </c>
      <c r="F149" s="6">
        <f t="shared" si="21"/>
        <v>55.85907915698205</v>
      </c>
      <c r="G149" s="6">
        <f t="shared" si="18"/>
        <v>16.950643504723256</v>
      </c>
      <c r="H149" s="6">
        <f t="shared" si="19"/>
        <v>1690.2000000000003</v>
      </c>
      <c r="I149" s="18">
        <f t="shared" si="20"/>
        <v>10479.500000000002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109642.20000000001</v>
      </c>
      <c r="C150" s="67">
        <f>C144-C145-C146-C147-C148-C149</f>
        <v>236617.4000000001</v>
      </c>
      <c r="D150" s="67">
        <f>D144-D145-D146-D147-D148-D149</f>
        <v>89047.80000000006</v>
      </c>
      <c r="E150" s="6">
        <f>D150/D144*100</f>
        <v>30.09295760083081</v>
      </c>
      <c r="F150" s="6">
        <f t="shared" si="21"/>
        <v>81.21672129891597</v>
      </c>
      <c r="G150" s="43">
        <f t="shared" si="18"/>
        <v>37.63366514888593</v>
      </c>
      <c r="H150" s="6">
        <f t="shared" si="19"/>
        <v>20594.39999999995</v>
      </c>
      <c r="I150" s="6">
        <f t="shared" si="20"/>
        <v>147569.60000000003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</f>
        <v>3797.9</v>
      </c>
      <c r="C152" s="73">
        <f>3301.9+496</f>
        <v>3797.9</v>
      </c>
      <c r="D152" s="73">
        <f>288.1+1522.4+951.8+530.2+8.8+0.5+0.1</f>
        <v>3301.9</v>
      </c>
      <c r="E152" s="15"/>
      <c r="F152" s="6">
        <f t="shared" si="21"/>
        <v>86.94015113615418</v>
      </c>
      <c r="G152" s="6">
        <f aca="true" t="shared" si="22" ref="G152:G161">D152/C152*100</f>
        <v>86.94015113615418</v>
      </c>
      <c r="H152" s="6">
        <f>B152-D152</f>
        <v>496</v>
      </c>
      <c r="I152" s="6">
        <f aca="true" t="shared" si="23" ref="I152:I161">C152-D152</f>
        <v>496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54197.2+1300+15.6</f>
        <v>55512.799999999996</v>
      </c>
      <c r="C154" s="67">
        <f>105956.2+2530</f>
        <v>108486.2</v>
      </c>
      <c r="D154" s="67">
        <f>72+2507+500.9+784.3+577.6+1236.9+2501.8+375+180.7+310.2-4.2+554.9+23.5+182.4+693.6-182.4</f>
        <v>10314.2</v>
      </c>
      <c r="E154" s="6"/>
      <c r="F154" s="6">
        <f t="shared" si="21"/>
        <v>18.579859059532218</v>
      </c>
      <c r="G154" s="6">
        <f t="shared" si="22"/>
        <v>9.507384349345816</v>
      </c>
      <c r="H154" s="6">
        <f t="shared" si="24"/>
        <v>45198.59999999999</v>
      </c>
      <c r="I154" s="6">
        <f t="shared" si="23"/>
        <v>98172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</f>
        <v>10.3</v>
      </c>
      <c r="E156" s="19"/>
      <c r="F156" s="6">
        <f t="shared" si="21"/>
        <v>0.7797123391370174</v>
      </c>
      <c r="G156" s="6">
        <f t="shared" si="22"/>
        <v>0.07530671033968445</v>
      </c>
      <c r="H156" s="6">
        <f t="shared" si="24"/>
        <v>1310.7</v>
      </c>
      <c r="I156" s="6">
        <f t="shared" si="23"/>
        <v>13667.1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</f>
        <v>15.4</v>
      </c>
      <c r="E158" s="19"/>
      <c r="F158" s="6">
        <f>D158/B158*100</f>
        <v>2.5943396226415096</v>
      </c>
      <c r="G158" s="6">
        <f t="shared" si="22"/>
        <v>1.1235955056179776</v>
      </c>
      <c r="H158" s="6">
        <f t="shared" si="24"/>
        <v>578.2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98.8+11.3+146.1+110.9-0.1+10.1</f>
        <v>377.1</v>
      </c>
      <c r="E160" s="24"/>
      <c r="F160" s="6">
        <f>D160/B160*100</f>
        <v>14.230188679245284</v>
      </c>
      <c r="G160" s="6">
        <f t="shared" si="22"/>
        <v>10.140367860600193</v>
      </c>
      <c r="H160" s="6">
        <f t="shared" si="24"/>
        <v>2272.9</v>
      </c>
      <c r="I160" s="6">
        <f t="shared" si="23"/>
        <v>3341.7000000000003</v>
      </c>
    </row>
    <row r="161" spans="1:9" ht="19.5" thickBot="1">
      <c r="A161" s="14" t="s">
        <v>20</v>
      </c>
      <c r="B161" s="90">
        <f>B144+B152+B156+B157+B153+B160+B159+B154+B158+B155</f>
        <v>443478.1</v>
      </c>
      <c r="C161" s="90">
        <f>C144+C152+C156+C157+C153+C160+C159+C154+C158+C155</f>
        <v>1028050.6000000001</v>
      </c>
      <c r="D161" s="90">
        <f>D144+D152+D156+D157+D153+D160+D159+D154+D158+D155</f>
        <v>309928.00000000006</v>
      </c>
      <c r="E161" s="25"/>
      <c r="F161" s="3">
        <f>D161/B161*100</f>
        <v>69.88575084090964</v>
      </c>
      <c r="G161" s="3">
        <f t="shared" si="22"/>
        <v>30.147154235404365</v>
      </c>
      <c r="H161" s="3">
        <f>B161-D161</f>
        <v>133550.09999999992</v>
      </c>
      <c r="I161" s="3">
        <f t="shared" si="23"/>
        <v>718122.6000000001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295909.10000000003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295909.10000000003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2015-05-08T05:09:21Z</dcterms:modified>
  <cp:category/>
  <cp:version/>
  <cp:contentType/>
  <cp:contentStatus/>
</cp:coreProperties>
</file>